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2"/>
  </bookViews>
  <sheets>
    <sheet name="Κατανάλωση" sheetId="1" r:id="rId1"/>
    <sheet name="Υπολογισμός λογαριασμού" sheetId="2" r:id="rId2"/>
    <sheet name="Αυτόματος υπολογισμός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AcerUser</author>
  </authors>
  <commentList>
    <comment ref="B1" authorId="0">
      <text>
        <r>
          <rPr>
            <b/>
            <sz val="10"/>
            <rFont val="Century"/>
            <family val="1"/>
          </rPr>
          <t xml:space="preserve">Μονοφασική = 1
Τριφασική = 2
</t>
        </r>
      </text>
    </comment>
  </commentList>
</comments>
</file>

<file path=xl/sharedStrings.xml><?xml version="1.0" encoding="utf-8"?>
<sst xmlns="http://schemas.openxmlformats.org/spreadsheetml/2006/main" count="130" uniqueCount="91">
  <si>
    <t>ΗΜΕΡΕΣ ΚΑΤΑΝΑΛΩΣΗΣ =</t>
  </si>
  <si>
    <t xml:space="preserve">ΕΙΔΟΣ ΠΑΡΟΧΗΣ = </t>
  </si>
  <si>
    <t>ΑΝΑΛΥΣΗ ΧΡΕΩΣΕΩΝ</t>
  </si>
  <si>
    <t>ΠΑΓΙΑ ΧΡΕΩΣΗ</t>
  </si>
  <si>
    <t>ΚΑΤΑΝΑΛΩΣΗ (σε kWh) =</t>
  </si>
  <si>
    <t>EΝΕΡΓΕΙΑ</t>
  </si>
  <si>
    <t>ΓΙΑ ΤΟ ΗΛΕΚΤΡΙΚΟ ΡΕΥΜΑ ΠΛΗΡΩΝΕΤΕ</t>
  </si>
  <si>
    <t>ΦΠΑ (6%)</t>
  </si>
  <si>
    <t>ΤΕΛΙΚΟ ΠΟΣΟ ΗΛΕΚΤΡΙΚΟΥ ΚΑΙ ΦΠΑ</t>
  </si>
  <si>
    <t>ΔΗΜΟΤΙΚΑ ΤΕΛΗ - ΦΟΡΟΣ</t>
  </si>
  <si>
    <t>ΤΕΛΟΣ ΑΚΙΝΗΤΗΣ ΠΕΡΙΟΥΣΙΑΣ</t>
  </si>
  <si>
    <r>
      <t xml:space="preserve">l </t>
    </r>
    <r>
      <rPr>
        <b/>
        <u val="single"/>
        <sz val="10"/>
        <color indexed="18"/>
        <rFont val="Arial"/>
        <family val="2"/>
      </rPr>
      <t>ΓΙΑ ΤΟ ΔΗΜΟ ΠΛΗΡΩΝΕΤΕ</t>
    </r>
    <r>
      <rPr>
        <b/>
        <sz val="10"/>
        <color indexed="18"/>
        <rFont val="Arial"/>
        <family val="2"/>
      </rPr>
      <t>:</t>
    </r>
  </si>
  <si>
    <t>Ε.Ρ.Τ.</t>
  </si>
  <si>
    <r>
      <t xml:space="preserve">l </t>
    </r>
    <r>
      <rPr>
        <b/>
        <u val="single"/>
        <sz val="10"/>
        <color indexed="18"/>
        <rFont val="Arial"/>
        <family val="2"/>
      </rPr>
      <t>ΓΙΑ ΤΗΝ ΕΡΤ ΠΛΗΡΩΝΕΤΕ</t>
    </r>
    <r>
      <rPr>
        <b/>
        <sz val="10"/>
        <color indexed="18"/>
        <rFont val="Arial"/>
        <family val="2"/>
      </rPr>
      <t>:</t>
    </r>
  </si>
  <si>
    <t>ΓΙΑ ΔΗΜΟ - ΕΡΤ - ΚΛΠ ΠΛΗΡΩΝΕΤΕ</t>
  </si>
  <si>
    <t>ΤΕΛΙΚΟ ΠΟΣΟ ΠΛΗΡΩΜΗΣ</t>
  </si>
  <si>
    <r>
      <t xml:space="preserve">l </t>
    </r>
    <r>
      <rPr>
        <b/>
        <u val="single"/>
        <sz val="10"/>
        <rFont val="Arial"/>
        <family val="2"/>
      </rPr>
      <t>ΕΙΔΙΚΟ ΤΕΛΟΣ ΑΠΕ Ν. 2773/99 Αρθ. 40</t>
    </r>
  </si>
  <si>
    <t>(38,88*ΗΜΕΡΕΣ ΚΑΤΑΝΑΛΩΣΗΣ/365)</t>
  </si>
  <si>
    <t>ΣΥΝΤΕΛΕΣΤΗΣ Δ.Τ. =</t>
  </si>
  <si>
    <t>ΣΥΝΤΕΛΕΣΤΗΣ Δ.Φ. =</t>
  </si>
  <si>
    <t>ΤΙΜΗ ΖΩΝΗΣ =</t>
  </si>
  <si>
    <t>ΠΑΛΑΙΟΤΗΤΑ =</t>
  </si>
  <si>
    <r>
      <t>Δ.Τ. (Μ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*ΕΥΡΩ/Μ</t>
    </r>
    <r>
      <rPr>
        <vertAlign val="superscript"/>
        <sz val="10"/>
        <rFont val="Century"/>
        <family val="0"/>
      </rPr>
      <t>2</t>
    </r>
    <r>
      <rPr>
        <sz val="10"/>
        <rFont val="Century"/>
        <family val="1"/>
      </rPr>
      <t>*ΗΜΕΡΕΣ ΚΑΤΑΝΑΛΩΣΗΣ/365) =</t>
    </r>
  </si>
  <si>
    <r>
      <t>Δ.Φ. (Μ</t>
    </r>
    <r>
      <rPr>
        <vertAlign val="superscript"/>
        <sz val="10"/>
        <rFont val="Century"/>
        <family val="0"/>
      </rPr>
      <t>2</t>
    </r>
    <r>
      <rPr>
        <sz val="10"/>
        <rFont val="Century"/>
        <family val="1"/>
      </rPr>
      <t>*ΕΥΡΩ/Μ</t>
    </r>
    <r>
      <rPr>
        <vertAlign val="superscript"/>
        <sz val="10"/>
        <rFont val="Century"/>
        <family val="0"/>
      </rPr>
      <t>2</t>
    </r>
    <r>
      <rPr>
        <sz val="10"/>
        <rFont val="Century"/>
        <family val="1"/>
      </rPr>
      <t>*ΗΜΕΡΕΣ ΚΑΤΑΝΑΛΩΣΗΣ/365) =</t>
    </r>
  </si>
  <si>
    <t>ΕΤΗΣΙΑ ΧΡΕΩΣΗ (= 38,88)*ΗΜΕΡΕΣ ΚΑΤΑΝΑΛΩΣΗΣ/365  =</t>
  </si>
  <si>
    <r>
      <t>Δ.Τ. (Μ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*ΣΥΝΤΕΛΕΣΤΗΣ Δ.Τ.*ΗΜΕΡΕΣ ΚΑΤΑΝΑΛΩΣΗΣ/365) =</t>
    </r>
  </si>
  <si>
    <r>
      <t>Δ.Φ. (Μ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*ΣΥΝΤΕΛΕΣΤΗΣ Δ.Φ.*ΗΜΕΡΕΣ ΚΑΤΑΝΑΛΩΣΗΣ/365) =</t>
    </r>
  </si>
  <si>
    <r>
      <t>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*ΤΙΜΗ ΖΩΝΗΣ*ΠΑΛΑΙΟΤΗΤΑ*ΣΥΝΤ.Τ.Α.Π.*ΗΜΕΡΕΣ ΚΑΤΑΝΑΛΩΣΗΣ/365  =</t>
    </r>
  </si>
  <si>
    <t>ΣΥΝΤ.Τ.Α.Π.=</t>
  </si>
  <si>
    <t>ΣΥΝΤΕΛΕΣΤΗΣ ΕΙΔΙΚΟΥ ΤΕΛΟΥΣ =</t>
  </si>
  <si>
    <r>
      <t>Μ</t>
    </r>
    <r>
      <rPr>
        <b/>
        <vertAlign val="superscript"/>
        <sz val="10"/>
        <rFont val="Century"/>
        <family val="1"/>
      </rPr>
      <t xml:space="preserve">2 </t>
    </r>
    <r>
      <rPr>
        <b/>
        <sz val="10"/>
        <rFont val="Century"/>
        <family val="1"/>
      </rPr>
      <t>=</t>
    </r>
  </si>
  <si>
    <t>ΣΥΝΤ.Τ.Α.Π. =</t>
  </si>
  <si>
    <t>ΣΥΣΚΕΥΕΣ</t>
  </si>
  <si>
    <t>ΙΣΧΥΣ W</t>
  </si>
  <si>
    <t>ΠΟΣΕΣ ΣΥΣΚΕΥΕΣ</t>
  </si>
  <si>
    <t>ΗΜΕΡΗΣΙΑ ΛΕΙΤΟΥΡΓΙΑ</t>
  </si>
  <si>
    <t>ΕΒΔΟΜΑΔΙΑΙΑ ΛΕΙΤΟΥΡΓΙΑ</t>
  </si>
  <si>
    <t>ΤΕΤΡΑΜΗΝΗ ΚΑΤΑΝΑΛΩΣΗ KWh</t>
  </si>
  <si>
    <t>ΩΡΕΣ</t>
  </si>
  <si>
    <t>ΛΕΠΤΑ</t>
  </si>
  <si>
    <t xml:space="preserve">Κοινός Λαμπτήρας 100W </t>
  </si>
  <si>
    <t xml:space="preserve">Κοινός Λαμπτήρας 60W </t>
  </si>
  <si>
    <t xml:space="preserve">Κοινός Λαμπτήρας 75W </t>
  </si>
  <si>
    <t xml:space="preserve">Λαμπτήρας Χαμηλής κατανάλωσης 20W </t>
  </si>
  <si>
    <t xml:space="preserve">Ηλεκτρικό θερμαντικό σώμα </t>
  </si>
  <si>
    <t xml:space="preserve">Αερόθερμο </t>
  </si>
  <si>
    <t>Κλιματιστικό (θέρμανση 9000 Btu) (με αντλία θερμότ.)</t>
  </si>
  <si>
    <t xml:space="preserve">Ανεμιστήρας οροφής </t>
  </si>
  <si>
    <t xml:space="preserve">Ανεμιστήρας δαπέδου </t>
  </si>
  <si>
    <t>Κλιματιστικό (ψύξη 9000 Btu)</t>
  </si>
  <si>
    <t xml:space="preserve">Μεγάλο μάτι </t>
  </si>
  <si>
    <t xml:space="preserve">Μεσαίο μάτι </t>
  </si>
  <si>
    <t xml:space="preserve">Ηλεκτρικό σίδερο </t>
  </si>
  <si>
    <t xml:space="preserve">Ηλεκτρική σκούπα </t>
  </si>
  <si>
    <t xml:space="preserve">Φριτέζα </t>
  </si>
  <si>
    <t xml:space="preserve">Καφετιέρα </t>
  </si>
  <si>
    <t xml:space="preserve">Μίξερ </t>
  </si>
  <si>
    <t>Τηλεόραση (έγχρωμη)</t>
  </si>
  <si>
    <t xml:space="preserve">Αναμονή τηλεόρασης </t>
  </si>
  <si>
    <t xml:space="preserve">Βίντεο </t>
  </si>
  <si>
    <t xml:space="preserve">Αναμονή βίντεο </t>
  </si>
  <si>
    <t xml:space="preserve">Στερεοφωνικό </t>
  </si>
  <si>
    <t xml:space="preserve">Αναμονή στερεοφωνικού </t>
  </si>
  <si>
    <t>Η/Υ (PC)</t>
  </si>
  <si>
    <t xml:space="preserve">Aυτόματος τηλεφωνητής </t>
  </si>
  <si>
    <t xml:space="preserve">Αποκωδικοποιητής συνδρομικής τηλεόρασης </t>
  </si>
  <si>
    <t xml:space="preserve">Φούρνος μικροκυμάτων </t>
  </si>
  <si>
    <t>ΦΟΥΡΝΟΣ</t>
  </si>
  <si>
    <t>ΗΜΕΡΗΣΙΑ ΨΗΣΙΜΑΤΑ</t>
  </si>
  <si>
    <t>ΕΒΔΟΜΑΔΙΑΙΑ ΨΗΣΙΜΑΤΑ</t>
  </si>
  <si>
    <t>Φούρνος απλός ψητό 1,8 κιλά</t>
  </si>
  <si>
    <t>Φούρνος απλός 1 κέικ (50 λεπτά)</t>
  </si>
  <si>
    <t>ΣΥΣΚΕΥΕΣ ΕΤΟΙΜΗΣ ΚΑΤΑΝΑΛΩΣΗΣ</t>
  </si>
  <si>
    <t>Θερμοσίφωνας 10 Λίτρων 50 °C</t>
  </si>
  <si>
    <t>Θερμοσίφωνας 80 Λίτρων 50 °C</t>
  </si>
  <si>
    <t xml:space="preserve">Ψυγείο χωρίς κατάψυξη </t>
  </si>
  <si>
    <t xml:space="preserve">Ψυγείο με κατάψυξη 131 λίτρων </t>
  </si>
  <si>
    <t xml:space="preserve">Καταψύκτης 228 λίτρων </t>
  </si>
  <si>
    <t>ΗΜΕΡΗΣΙΑ ΠΛΥΣΙΜΑΤΑ</t>
  </si>
  <si>
    <t>ΕΒΔΟΜΑΔΙΑΙΑ ΠΛΥΣΙΜΑΤΑ</t>
  </si>
  <si>
    <t>Πλυντήριο ρούχων 95° C / 5κ. Ρούχα</t>
  </si>
  <si>
    <t xml:space="preserve">Πλυντήριο ρούχων 40° C / 5κ. ρούχα </t>
  </si>
  <si>
    <t>Πλυντήριο ρούχων 60° C / 5κ. Ρούχα</t>
  </si>
  <si>
    <t xml:space="preserve">Πλυντήριο πιάτων μεγάλο 65 °C / γεμάτο </t>
  </si>
  <si>
    <t xml:space="preserve">Πλυντήριο πιάτων μεγάλο 55 °C / γεμάτο </t>
  </si>
  <si>
    <t xml:space="preserve">Πλυντήριο πιάτων μεγάλο 40 °C / γεμάτο </t>
  </si>
  <si>
    <t>ΣΥΝΟΛΟ</t>
  </si>
  <si>
    <t>ΛΟΓΑΡΙΑΣΜΟΣ ΗΛΕΚΤΡΙΚΟΥ ΡΕΥΜΑΤΟΣ</t>
  </si>
  <si>
    <t>ΛΟΓΑΡΙΑΣΜΟΙ ΔΗΜΟΥ - ΕΡΤ - ΚΛΠ</t>
  </si>
  <si>
    <r>
      <t>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*ΤΙΜΗ ΖΩΝΗΣ*ΠΑΛΑΙΟΤΗΤΑ*ΣΥΝΤ.Τ.Α.Π.*ΗΜΕΡΕΣ ΚΑΤΑΝΑΛΩΣΗΣ/365         =</t>
    </r>
  </si>
  <si>
    <t>(ΣΥΝΟΛΟ ΜΟΝΑΔΩΝ*ΣΥΝΤΕΛΕΣΤΗ ΕΙΔΙΚΟΥ ΤΕΛΟΥΣ)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</si>
</sst>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32">
    <font>
      <sz val="10"/>
      <name val="Arial Greek"/>
      <family val="0"/>
    </font>
    <font>
      <b/>
      <sz val="10"/>
      <name val="Arial Greek"/>
      <family val="0"/>
    </font>
    <font>
      <sz val="10"/>
      <name val="Courier"/>
      <family val="1"/>
    </font>
    <font>
      <b/>
      <u val="single"/>
      <sz val="10"/>
      <name val="Arial Greek"/>
      <family val="0"/>
    </font>
    <font>
      <b/>
      <sz val="10"/>
      <name val="Century"/>
      <family val="1"/>
    </font>
    <font>
      <sz val="10"/>
      <name val="Century"/>
      <family val="1"/>
    </font>
    <font>
      <b/>
      <sz val="12"/>
      <name val="Century"/>
      <family val="1"/>
    </font>
    <font>
      <sz val="10"/>
      <color indexed="9"/>
      <name val="Century"/>
      <family val="1"/>
    </font>
    <font>
      <u val="single"/>
      <sz val="10"/>
      <name val="Century"/>
      <family val="1"/>
    </font>
    <font>
      <vertAlign val="superscript"/>
      <sz val="10"/>
      <name val="Century"/>
      <family val="1"/>
    </font>
    <font>
      <sz val="10"/>
      <color indexed="10"/>
      <name val="Wingdings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4"/>
      <color indexed="9"/>
      <name val="Arial Greek"/>
      <family val="0"/>
    </font>
    <font>
      <b/>
      <sz val="14"/>
      <name val="Arial Greek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 Narrow"/>
      <family val="2"/>
    </font>
    <font>
      <b/>
      <u val="single"/>
      <sz val="10"/>
      <name val="Arial"/>
      <family val="2"/>
    </font>
    <font>
      <b/>
      <vertAlign val="superscript"/>
      <sz val="10"/>
      <name val="Century"/>
      <family val="1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10"/>
      <name val="Arial Greek"/>
      <family val="0"/>
    </font>
    <font>
      <sz val="12"/>
      <name val="Arial Greek"/>
      <family val="0"/>
    </font>
    <font>
      <sz val="18"/>
      <name val="Arial Greek"/>
      <family val="0"/>
    </font>
    <font>
      <sz val="10"/>
      <color indexed="10"/>
      <name val="Arial Greek"/>
      <family val="0"/>
    </font>
    <font>
      <sz val="19"/>
      <name val="Arial Greek"/>
      <family val="0"/>
    </font>
    <font>
      <sz val="8"/>
      <name val="Arial Greek"/>
      <family val="0"/>
    </font>
    <font>
      <b/>
      <sz val="10"/>
      <color indexed="9"/>
      <name val="Arial"/>
      <family val="2"/>
    </font>
    <font>
      <b/>
      <sz val="10"/>
      <color indexed="9"/>
      <name val="Courier"/>
      <family val="1"/>
    </font>
    <font>
      <b/>
      <sz val="8"/>
      <name val="Arial Greek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wrapText="1"/>
    </xf>
    <xf numFmtId="2" fontId="5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14" fillId="2" borderId="0" xfId="0" applyFont="1" applyFill="1" applyAlignment="1">
      <alignment vertical="center"/>
    </xf>
    <xf numFmtId="2" fontId="15" fillId="0" borderId="7" xfId="0" applyNumberFormat="1" applyFont="1" applyBorder="1" applyAlignment="1">
      <alignment/>
    </xf>
    <xf numFmtId="2" fontId="11" fillId="0" borderId="6" xfId="0" applyNumberFormat="1" applyFont="1" applyBorder="1" applyAlignment="1">
      <alignment vertical="center"/>
    </xf>
    <xf numFmtId="2" fontId="16" fillId="0" borderId="8" xfId="0" applyNumberFormat="1" applyFont="1" applyBorder="1" applyAlignment="1">
      <alignment vertical="center"/>
    </xf>
    <xf numFmtId="0" fontId="18" fillId="3" borderId="9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2" fontId="16" fillId="0" borderId="4" xfId="0" applyNumberFormat="1" applyFont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2" fontId="4" fillId="0" borderId="4" xfId="0" applyNumberFormat="1" applyFont="1" applyBorder="1" applyAlignment="1">
      <alignment/>
    </xf>
    <xf numFmtId="2" fontId="16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/>
    </xf>
    <xf numFmtId="2" fontId="11" fillId="0" borderId="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2" fontId="16" fillId="0" borderId="10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wrapText="1"/>
    </xf>
    <xf numFmtId="2" fontId="10" fillId="0" borderId="3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0" fillId="0" borderId="11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18" fillId="3" borderId="20" xfId="0" applyNumberFormat="1" applyFont="1" applyFill="1" applyBorder="1" applyAlignment="1">
      <alignment vertical="center" wrapText="1"/>
    </xf>
    <xf numFmtId="2" fontId="14" fillId="2" borderId="0" xfId="0" applyNumberFormat="1" applyFont="1" applyFill="1" applyAlignment="1">
      <alignment vertical="center"/>
    </xf>
    <xf numFmtId="2" fontId="5" fillId="0" borderId="5" xfId="0" applyNumberFormat="1" applyFont="1" applyBorder="1" applyAlignment="1">
      <alignment wrapText="1"/>
    </xf>
    <xf numFmtId="0" fontId="0" fillId="0" borderId="0" xfId="15">
      <alignment/>
      <protection/>
    </xf>
    <xf numFmtId="0" fontId="21" fillId="5" borderId="21" xfId="15" applyFont="1" applyFill="1" applyBorder="1" applyAlignment="1">
      <alignment wrapText="1"/>
      <protection/>
    </xf>
    <xf numFmtId="0" fontId="22" fillId="0" borderId="21" xfId="15" applyFont="1" applyFill="1" applyBorder="1" applyAlignment="1">
      <alignment horizontal="left" wrapText="1"/>
      <protection/>
    </xf>
    <xf numFmtId="0" fontId="22" fillId="0" borderId="21" xfId="15" applyFont="1" applyFill="1" applyBorder="1" applyAlignment="1">
      <alignment horizontal="right" wrapText="1"/>
      <protection/>
    </xf>
    <xf numFmtId="0" fontId="22" fillId="0" borderId="21" xfId="15" applyNumberFormat="1" applyFont="1" applyFill="1" applyBorder="1" applyAlignment="1">
      <alignment horizontal="right" wrapText="1"/>
      <protection/>
    </xf>
    <xf numFmtId="0" fontId="22" fillId="0" borderId="22" xfId="15" applyNumberFormat="1" applyFont="1" applyFill="1" applyBorder="1" applyAlignment="1">
      <alignment horizontal="right" wrapText="1"/>
      <protection/>
    </xf>
    <xf numFmtId="0" fontId="23" fillId="0" borderId="21" xfId="15" applyNumberFormat="1" applyFont="1" applyFill="1" applyBorder="1">
      <alignment/>
      <protection/>
    </xf>
    <xf numFmtId="0" fontId="22" fillId="0" borderId="23" xfId="15" applyNumberFormat="1" applyFont="1" applyFill="1" applyBorder="1" applyAlignment="1">
      <alignment horizontal="right" wrapText="1"/>
      <protection/>
    </xf>
    <xf numFmtId="0" fontId="22" fillId="0" borderId="24" xfId="15" applyNumberFormat="1" applyFont="1" applyFill="1" applyBorder="1" applyAlignment="1">
      <alignment horizontal="right" wrapText="1"/>
      <protection/>
    </xf>
    <xf numFmtId="0" fontId="24" fillId="0" borderId="21" xfId="15" applyNumberFormat="1" applyFont="1" applyBorder="1" applyAlignment="1">
      <alignment horizontal="right"/>
      <protection/>
    </xf>
    <xf numFmtId="0" fontId="24" fillId="0" borderId="25" xfId="15" applyNumberFormat="1" applyFont="1" applyBorder="1" applyAlignment="1">
      <alignment horizontal="right"/>
      <protection/>
    </xf>
    <xf numFmtId="0" fontId="22" fillId="0" borderId="23" xfId="15" applyFont="1" applyFill="1" applyBorder="1" applyAlignment="1">
      <alignment horizontal="left" wrapText="1"/>
      <protection/>
    </xf>
    <xf numFmtId="0" fontId="22" fillId="0" borderId="23" xfId="15" applyFont="1" applyFill="1" applyBorder="1" applyAlignment="1">
      <alignment horizontal="right" wrapText="1"/>
      <protection/>
    </xf>
    <xf numFmtId="0" fontId="24" fillId="0" borderId="23" xfId="15" applyNumberFormat="1" applyFont="1" applyBorder="1" applyAlignment="1">
      <alignment horizontal="right"/>
      <protection/>
    </xf>
    <xf numFmtId="0" fontId="24" fillId="0" borderId="24" xfId="15" applyNumberFormat="1" applyFont="1" applyBorder="1" applyAlignment="1">
      <alignment horizontal="right"/>
      <protection/>
    </xf>
    <xf numFmtId="0" fontId="22" fillId="0" borderId="21" xfId="15" applyFont="1" applyFill="1" applyBorder="1" applyAlignment="1">
      <alignment wrapText="1"/>
      <protection/>
    </xf>
    <xf numFmtId="0" fontId="0" fillId="0" borderId="0" xfId="15" applyBorder="1">
      <alignment/>
      <protection/>
    </xf>
    <xf numFmtId="0" fontId="24" fillId="0" borderId="21" xfId="15" applyFont="1" applyBorder="1">
      <alignment/>
      <protection/>
    </xf>
    <xf numFmtId="0" fontId="24" fillId="0" borderId="21" xfId="15" applyNumberFormat="1" applyFont="1" applyBorder="1">
      <alignment/>
      <protection/>
    </xf>
    <xf numFmtId="0" fontId="23" fillId="0" borderId="21" xfId="15" applyNumberFormat="1" applyFont="1" applyBorder="1">
      <alignment/>
      <protection/>
    </xf>
    <xf numFmtId="0" fontId="22" fillId="0" borderId="21" xfId="15" applyFont="1" applyFill="1" applyBorder="1" applyAlignment="1">
      <alignment horizontal="center" wrapText="1"/>
      <protection/>
    </xf>
    <xf numFmtId="0" fontId="24" fillId="0" borderId="21" xfId="15" applyNumberFormat="1" applyFont="1" applyBorder="1" applyAlignment="1">
      <alignment/>
      <protection/>
    </xf>
    <xf numFmtId="0" fontId="22" fillId="0" borderId="0" xfId="15" applyFont="1" applyFill="1" applyAlignment="1">
      <alignment horizontal="center" wrapText="1"/>
      <protection/>
    </xf>
    <xf numFmtId="0" fontId="22" fillId="0" borderId="26" xfId="15" applyFont="1" applyFill="1" applyBorder="1" applyAlignment="1">
      <alignment horizontal="right" wrapText="1"/>
      <protection/>
    </xf>
    <xf numFmtId="0" fontId="26" fillId="0" borderId="21" xfId="15" applyFont="1" applyBorder="1">
      <alignment/>
      <protection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21" fillId="5" borderId="23" xfId="15" applyFont="1" applyFill="1" applyBorder="1" applyAlignment="1">
      <alignment horizontal="center" wrapText="1"/>
      <protection/>
    </xf>
    <xf numFmtId="0" fontId="21" fillId="5" borderId="22" xfId="15" applyFont="1" applyFill="1" applyBorder="1" applyAlignment="1">
      <alignment horizontal="center" wrapText="1"/>
      <protection/>
    </xf>
    <xf numFmtId="0" fontId="21" fillId="5" borderId="21" xfId="15" applyFont="1" applyFill="1" applyBorder="1" applyAlignment="1">
      <alignment horizontal="center" wrapText="1"/>
      <protection/>
    </xf>
    <xf numFmtId="0" fontId="22" fillId="0" borderId="21" xfId="15" applyFont="1" applyFill="1" applyBorder="1" applyAlignment="1">
      <alignment horizontal="left" wrapText="1"/>
      <protection/>
    </xf>
    <xf numFmtId="0" fontId="22" fillId="0" borderId="21" xfId="15" applyFont="1" applyFill="1" applyBorder="1" applyAlignment="1">
      <alignment horizontal="right" wrapText="1"/>
      <protection/>
    </xf>
    <xf numFmtId="0" fontId="22" fillId="0" borderId="23" xfId="15" applyNumberFormat="1" applyFont="1" applyFill="1" applyBorder="1" applyAlignment="1">
      <alignment horizontal="right" wrapText="1"/>
      <protection/>
    </xf>
    <xf numFmtId="0" fontId="22" fillId="0" borderId="22" xfId="15" applyNumberFormat="1" applyFont="1" applyFill="1" applyBorder="1" applyAlignment="1">
      <alignment horizontal="right" wrapText="1"/>
      <protection/>
    </xf>
    <xf numFmtId="0" fontId="21" fillId="5" borderId="23" xfId="15" applyNumberFormat="1" applyFont="1" applyFill="1" applyBorder="1" applyAlignment="1">
      <alignment horizontal="center" wrapText="1"/>
      <protection/>
    </xf>
    <xf numFmtId="0" fontId="21" fillId="5" borderId="22" xfId="15" applyNumberFormat="1" applyFont="1" applyFill="1" applyBorder="1" applyAlignment="1">
      <alignment horizontal="center" wrapText="1"/>
      <protection/>
    </xf>
    <xf numFmtId="0" fontId="21" fillId="5" borderId="27" xfId="15" applyNumberFormat="1" applyFont="1" applyFill="1" applyBorder="1" applyAlignment="1">
      <alignment horizontal="center" wrapText="1"/>
      <protection/>
    </xf>
    <xf numFmtId="0" fontId="21" fillId="5" borderId="24" xfId="15" applyFont="1" applyFill="1" applyBorder="1" applyAlignment="1">
      <alignment horizontal="center" wrapText="1"/>
      <protection/>
    </xf>
    <xf numFmtId="0" fontId="21" fillId="5" borderId="28" xfId="15" applyFont="1" applyFill="1" applyBorder="1" applyAlignment="1">
      <alignment horizontal="center" wrapText="1"/>
      <protection/>
    </xf>
    <xf numFmtId="0" fontId="21" fillId="5" borderId="29" xfId="15" applyFont="1" applyFill="1" applyBorder="1" applyAlignment="1">
      <alignment horizontal="center" wrapText="1"/>
      <protection/>
    </xf>
    <xf numFmtId="0" fontId="21" fillId="5" borderId="30" xfId="15" applyFont="1" applyFill="1" applyBorder="1" applyAlignment="1">
      <alignment horizontal="center" wrapText="1"/>
      <protection/>
    </xf>
    <xf numFmtId="0" fontId="22" fillId="0" borderId="24" xfId="15" applyNumberFormat="1" applyFont="1" applyFill="1" applyBorder="1" applyAlignment="1">
      <alignment horizontal="right" wrapText="1"/>
      <protection/>
    </xf>
    <xf numFmtId="0" fontId="22" fillId="0" borderId="29" xfId="15" applyNumberFormat="1" applyFont="1" applyFill="1" applyBorder="1" applyAlignment="1">
      <alignment horizontal="right" wrapText="1"/>
      <protection/>
    </xf>
    <xf numFmtId="0" fontId="24" fillId="0" borderId="25" xfId="15" applyNumberFormat="1" applyFont="1" applyBorder="1" applyAlignment="1">
      <alignment horizontal="center"/>
      <protection/>
    </xf>
    <xf numFmtId="0" fontId="24" fillId="0" borderId="31" xfId="15" applyNumberFormat="1" applyFont="1" applyBorder="1" applyAlignment="1">
      <alignment horizontal="center"/>
      <protection/>
    </xf>
    <xf numFmtId="0" fontId="23" fillId="0" borderId="23" xfId="15" applyNumberFormat="1" applyFont="1" applyFill="1" applyBorder="1" applyAlignment="1">
      <alignment horizontal="right"/>
      <protection/>
    </xf>
    <xf numFmtId="0" fontId="23" fillId="0" borderId="22" xfId="15" applyNumberFormat="1" applyFont="1" applyFill="1" applyBorder="1" applyAlignment="1">
      <alignment horizontal="right"/>
      <protection/>
    </xf>
    <xf numFmtId="0" fontId="21" fillId="5" borderId="32" xfId="15" applyFont="1" applyFill="1" applyBorder="1" applyAlignment="1">
      <alignment horizontal="center" wrapText="1"/>
      <protection/>
    </xf>
    <xf numFmtId="0" fontId="21" fillId="5" borderId="33" xfId="15" applyFont="1" applyFill="1" applyBorder="1" applyAlignment="1">
      <alignment horizontal="center" wrapText="1"/>
      <protection/>
    </xf>
    <xf numFmtId="0" fontId="21" fillId="5" borderId="21" xfId="15" applyNumberFormat="1" applyFont="1" applyFill="1" applyBorder="1" applyAlignment="1">
      <alignment horizontal="center" wrapText="1"/>
      <protection/>
    </xf>
    <xf numFmtId="0" fontId="21" fillId="5" borderId="27" xfId="15" applyFont="1" applyFill="1" applyBorder="1" applyAlignment="1">
      <alignment horizontal="center" wrapText="1"/>
      <protection/>
    </xf>
    <xf numFmtId="0" fontId="24" fillId="0" borderId="21" xfId="15" applyNumberFormat="1" applyFont="1" applyBorder="1" applyAlignment="1">
      <alignment horizontal="center"/>
      <protection/>
    </xf>
    <xf numFmtId="0" fontId="21" fillId="5" borderId="24" xfId="15" applyNumberFormat="1" applyFont="1" applyFill="1" applyBorder="1" applyAlignment="1">
      <alignment horizontal="center" wrapText="1"/>
      <protection/>
    </xf>
    <xf numFmtId="0" fontId="0" fillId="0" borderId="28" xfId="15" applyBorder="1">
      <alignment/>
      <protection/>
    </xf>
    <xf numFmtId="0" fontId="0" fillId="0" borderId="29" xfId="15" applyBorder="1">
      <alignment/>
      <protection/>
    </xf>
    <xf numFmtId="0" fontId="0" fillId="0" borderId="30" xfId="15" applyBorder="1">
      <alignment/>
      <protection/>
    </xf>
    <xf numFmtId="0" fontId="25" fillId="5" borderId="25" xfId="15" applyFont="1" applyFill="1" applyBorder="1" applyAlignment="1">
      <alignment horizontal="center"/>
      <protection/>
    </xf>
    <xf numFmtId="0" fontId="25" fillId="5" borderId="26" xfId="15" applyFont="1" applyFill="1" applyBorder="1" applyAlignment="1">
      <alignment horizontal="center"/>
      <protection/>
    </xf>
    <xf numFmtId="0" fontId="25" fillId="5" borderId="31" xfId="15" applyFont="1" applyFill="1" applyBorder="1" applyAlignment="1">
      <alignment horizontal="center"/>
      <protection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29" fillId="6" borderId="0" xfId="0" applyFont="1" applyFill="1" applyAlignment="1">
      <alignment horizontal="center" wrapText="1"/>
    </xf>
    <xf numFmtId="0" fontId="30" fillId="6" borderId="0" xfId="0" applyFont="1" applyFill="1" applyAlignment="1">
      <alignment horizontal="center" wrapText="1"/>
    </xf>
    <xf numFmtId="0" fontId="29" fillId="2" borderId="0" xfId="0" applyFont="1" applyFill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7">
    <cellStyle name="Normal" xfId="0"/>
    <cellStyle name="Βασικό_KATANALVSEIS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(Κατανάλωση!$A$3:$A$31,Κατανάλωση!$A$34:$A$35,Κατανάλωση!$A$38:$A$42,Κατανάλωση!$A$45:$A$50)</c:f>
              <c:strCache/>
            </c:strRef>
          </c:cat>
          <c:val>
            <c:numRef>
              <c:f>(Κατανάλωση!$H$3:$H$31,Κατανάλωση!$H$34:$H$35,Κατανάλωση!$H$38:$H$42,Κατανάλωση!$H$45:$H$50)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5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17</xdr:col>
      <xdr:colOff>200025</xdr:colOff>
      <xdr:row>82</xdr:row>
      <xdr:rowOff>152400</xdr:rowOff>
    </xdr:to>
    <xdr:graphicFrame>
      <xdr:nvGraphicFramePr>
        <xdr:cNvPr id="1" name="Chart 1"/>
        <xdr:cNvGraphicFramePr/>
      </xdr:nvGraphicFramePr>
      <xdr:xfrm>
        <a:off x="0" y="17383125"/>
        <a:ext cx="148685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3</xdr:col>
      <xdr:colOff>5124450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24375" y="0"/>
          <a:ext cx="4981575" cy="2733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                   ΤΙΜΟΛΟΓΙΑ ΟΙΚΙΑΚΗΣ ΧΡΗΣΗΣ (στις 120 ημέρες)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sng" baseline="0">
              <a:latin typeface="Arial Greek"/>
              <a:ea typeface="Arial Greek"/>
              <a:cs typeface="Arial Greek"/>
            </a:rPr>
            <a:t>Πάγιο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: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                          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Μονοφασικό 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  Τριφασικό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από  0       έως      800 kWh:                  1,92 €                              5,82 €
από  801    έως    1600 kWh:                  4,94 €                            11,22 €
από  1601  έως    2000 kWh:                  8,48 €                            23,86 €
από  2001  και άνω:                             29,64 €                            44,66 €
</a:t>
          </a:r>
          <a:r>
            <a:rPr lang="en-US" cap="none" sz="1000" b="1" i="0" u="sng" baseline="0">
              <a:latin typeface="Arial Greek"/>
              <a:ea typeface="Arial Greek"/>
              <a:cs typeface="Arial Greek"/>
            </a:rPr>
            <a:t>Ενέργεια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:                                       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οι πρώτες   800 kWh:      0,06987 € /kWh
οι επόμενες 800 kWh:      0,08904 € /kWh
οι επόμενες 400 kWh:      0,10929 € /kWh
οι υπόλοιπες kWh:          0,14480 € /kWh 
</a:t>
          </a:r>
          <a:r>
            <a:rPr lang="en-US" cap="none" sz="1000" b="1" i="0" u="sng" baseline="0">
              <a:latin typeface="Arial Greek"/>
              <a:ea typeface="Arial Greek"/>
              <a:cs typeface="Arial Greek"/>
            </a:rPr>
            <a:t>Ελάχιστη χρέωση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:
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Μονοφασικό:    5,72 €
Τριφασικό:      11,42 €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D50">
      <selection activeCell="G16" sqref="G16"/>
    </sheetView>
  </sheetViews>
  <sheetFormatPr defaultColWidth="9.00390625" defaultRowHeight="12.75"/>
  <cols>
    <col min="1" max="1" width="25.00390625" style="63" customWidth="1"/>
    <col min="2" max="2" width="9.125" style="63" customWidth="1"/>
    <col min="3" max="3" width="15.00390625" style="63" customWidth="1"/>
    <col min="4" max="4" width="9.25390625" style="63" customWidth="1"/>
    <col min="5" max="5" width="10.875" style="63" customWidth="1"/>
    <col min="6" max="6" width="10.25390625" style="63" customWidth="1"/>
    <col min="7" max="7" width="11.875" style="63" customWidth="1"/>
    <col min="8" max="8" width="19.00390625" style="63" customWidth="1"/>
    <col min="9" max="16384" width="9.125" style="63" customWidth="1"/>
  </cols>
  <sheetData>
    <row r="1" spans="1:8" ht="38.25" customHeight="1">
      <c r="A1" s="95" t="s">
        <v>32</v>
      </c>
      <c r="B1" s="93" t="s">
        <v>33</v>
      </c>
      <c r="C1" s="95" t="s">
        <v>34</v>
      </c>
      <c r="D1" s="113" t="s">
        <v>35</v>
      </c>
      <c r="E1" s="114"/>
      <c r="F1" s="113" t="s">
        <v>36</v>
      </c>
      <c r="G1" s="114"/>
      <c r="H1" s="93" t="s">
        <v>37</v>
      </c>
    </row>
    <row r="2" spans="1:8" ht="22.5" customHeight="1">
      <c r="A2" s="95"/>
      <c r="B2" s="94"/>
      <c r="C2" s="95"/>
      <c r="D2" s="64" t="s">
        <v>38</v>
      </c>
      <c r="E2" s="64" t="s">
        <v>39</v>
      </c>
      <c r="F2" s="64" t="s">
        <v>38</v>
      </c>
      <c r="G2" s="64" t="s">
        <v>39</v>
      </c>
      <c r="H2" s="94"/>
    </row>
    <row r="3" spans="1:8" ht="30">
      <c r="A3" s="65" t="s">
        <v>40</v>
      </c>
      <c r="B3" s="66">
        <v>100</v>
      </c>
      <c r="C3" s="67">
        <v>2</v>
      </c>
      <c r="D3" s="68">
        <v>1</v>
      </c>
      <c r="E3" s="68"/>
      <c r="F3" s="67"/>
      <c r="G3" s="68"/>
      <c r="H3" s="69">
        <f>C3*B3/1000*(D3+E3/60)*120+C3*B3/1000*(F3+G3/60)*16</f>
        <v>24</v>
      </c>
    </row>
    <row r="4" spans="1:8" ht="30">
      <c r="A4" s="65" t="s">
        <v>41</v>
      </c>
      <c r="B4" s="66">
        <v>60</v>
      </c>
      <c r="C4" s="67"/>
      <c r="D4" s="67"/>
      <c r="E4" s="67"/>
      <c r="F4" s="67"/>
      <c r="G4" s="67"/>
      <c r="H4" s="69">
        <f>C4*B4/1000*(D4+E4/60)*120+C4*B4/1000*(F4+G4/60)*16</f>
        <v>0</v>
      </c>
    </row>
    <row r="5" spans="1:8" ht="30">
      <c r="A5" s="65" t="s">
        <v>42</v>
      </c>
      <c r="B5" s="66">
        <v>75</v>
      </c>
      <c r="C5" s="70">
        <v>5</v>
      </c>
      <c r="D5" s="71">
        <v>3</v>
      </c>
      <c r="E5" s="71"/>
      <c r="F5" s="71"/>
      <c r="G5" s="71"/>
      <c r="H5" s="69">
        <f>C5*B5/1000*(D5+E5/60)*120+C5*B5/1000*(F5+G5/60)*16</f>
        <v>135</v>
      </c>
    </row>
    <row r="6" spans="1:8" ht="12.75" customHeight="1">
      <c r="A6" s="96" t="s">
        <v>43</v>
      </c>
      <c r="B6" s="97">
        <v>20</v>
      </c>
      <c r="C6" s="98">
        <v>3</v>
      </c>
      <c r="D6" s="107">
        <v>2</v>
      </c>
      <c r="E6" s="107"/>
      <c r="F6" s="107"/>
      <c r="G6" s="107"/>
      <c r="H6" s="111">
        <f>C6*B6/1000*(D6+E6/60)*120+C6*B6/1000*(F6+G6/60)*16</f>
        <v>14.399999999999999</v>
      </c>
    </row>
    <row r="7" spans="1:8" ht="12.75" customHeight="1">
      <c r="A7" s="96"/>
      <c r="B7" s="97"/>
      <c r="C7" s="99"/>
      <c r="D7" s="108"/>
      <c r="E7" s="108"/>
      <c r="F7" s="108"/>
      <c r="G7" s="108"/>
      <c r="H7" s="112"/>
    </row>
    <row r="8" spans="1:8" ht="30">
      <c r="A8" s="65" t="s">
        <v>44</v>
      </c>
      <c r="B8" s="66">
        <v>2000</v>
      </c>
      <c r="C8" s="72">
        <v>1</v>
      </c>
      <c r="D8" s="73">
        <v>1</v>
      </c>
      <c r="E8" s="73"/>
      <c r="F8" s="73"/>
      <c r="G8" s="73"/>
      <c r="H8" s="69">
        <f aca="true" t="shared" si="0" ref="H8:H31">C8*B8/1000*(D8+E8/60)*120+C8*B8/1000*(F8+G8/60)*16</f>
        <v>240</v>
      </c>
    </row>
    <row r="9" spans="1:8" ht="15">
      <c r="A9" s="74" t="s">
        <v>45</v>
      </c>
      <c r="B9" s="75">
        <v>2000</v>
      </c>
      <c r="C9" s="76">
        <v>1</v>
      </c>
      <c r="D9" s="77"/>
      <c r="E9" s="77"/>
      <c r="F9" s="77">
        <v>2</v>
      </c>
      <c r="G9" s="77"/>
      <c r="H9" s="69">
        <f t="shared" si="0"/>
        <v>64</v>
      </c>
    </row>
    <row r="10" spans="1:8" s="79" customFormat="1" ht="28.5" customHeight="1">
      <c r="A10" s="78" t="s">
        <v>46</v>
      </c>
      <c r="B10" s="66">
        <v>1000</v>
      </c>
      <c r="C10" s="72">
        <v>2</v>
      </c>
      <c r="D10" s="72">
        <v>2</v>
      </c>
      <c r="E10" s="72"/>
      <c r="F10" s="72"/>
      <c r="G10" s="72"/>
      <c r="H10" s="69">
        <f t="shared" si="0"/>
        <v>480</v>
      </c>
    </row>
    <row r="11" spans="1:8" ht="30">
      <c r="A11" s="65" t="s">
        <v>47</v>
      </c>
      <c r="B11" s="66">
        <v>150</v>
      </c>
      <c r="C11" s="72"/>
      <c r="D11" s="72"/>
      <c r="E11" s="72"/>
      <c r="F11" s="72"/>
      <c r="G11" s="72"/>
      <c r="H11" s="69">
        <f t="shared" si="0"/>
        <v>0</v>
      </c>
    </row>
    <row r="12" spans="1:8" ht="30">
      <c r="A12" s="65" t="s">
        <v>48</v>
      </c>
      <c r="B12" s="66">
        <v>60</v>
      </c>
      <c r="C12" s="72"/>
      <c r="D12" s="73"/>
      <c r="E12" s="73"/>
      <c r="F12" s="73"/>
      <c r="G12" s="73"/>
      <c r="H12" s="69">
        <f t="shared" si="0"/>
        <v>0</v>
      </c>
    </row>
    <row r="13" spans="1:8" ht="30">
      <c r="A13" s="65" t="s">
        <v>49</v>
      </c>
      <c r="B13" s="66">
        <v>1000</v>
      </c>
      <c r="C13" s="72"/>
      <c r="D13" s="73"/>
      <c r="E13" s="73"/>
      <c r="F13" s="73"/>
      <c r="G13" s="73"/>
      <c r="H13" s="69">
        <f t="shared" si="0"/>
        <v>0</v>
      </c>
    </row>
    <row r="14" spans="1:8" ht="12.75" customHeight="1">
      <c r="A14" s="78" t="s">
        <v>50</v>
      </c>
      <c r="B14" s="66">
        <v>2000</v>
      </c>
      <c r="C14" s="72">
        <v>1</v>
      </c>
      <c r="D14" s="72"/>
      <c r="E14" s="72"/>
      <c r="F14" s="72">
        <v>2</v>
      </c>
      <c r="G14" s="72"/>
      <c r="H14" s="69">
        <f t="shared" si="0"/>
        <v>64</v>
      </c>
    </row>
    <row r="15" spans="1:8" ht="15">
      <c r="A15" s="78" t="s">
        <v>51</v>
      </c>
      <c r="B15" s="66">
        <v>1500</v>
      </c>
      <c r="C15" s="72">
        <v>1</v>
      </c>
      <c r="D15" s="72">
        <v>4</v>
      </c>
      <c r="E15" s="72"/>
      <c r="F15" s="72"/>
      <c r="G15" s="72"/>
      <c r="H15" s="69">
        <f t="shared" si="0"/>
        <v>720</v>
      </c>
    </row>
    <row r="16" spans="1:8" ht="15">
      <c r="A16" s="78" t="s">
        <v>52</v>
      </c>
      <c r="B16" s="66">
        <v>1000</v>
      </c>
      <c r="C16" s="72">
        <v>1</v>
      </c>
      <c r="D16" s="72"/>
      <c r="E16" s="72"/>
      <c r="F16" s="72">
        <v>3</v>
      </c>
      <c r="G16" s="72"/>
      <c r="H16" s="69">
        <f t="shared" si="0"/>
        <v>48</v>
      </c>
    </row>
    <row r="17" spans="1:8" ht="15">
      <c r="A17" s="78" t="s">
        <v>53</v>
      </c>
      <c r="B17" s="66">
        <v>1000</v>
      </c>
      <c r="C17" s="72">
        <v>1</v>
      </c>
      <c r="D17" s="72"/>
      <c r="E17" s="72"/>
      <c r="F17" s="72">
        <v>1</v>
      </c>
      <c r="G17" s="72"/>
      <c r="H17" s="69">
        <f t="shared" si="0"/>
        <v>16</v>
      </c>
    </row>
    <row r="18" spans="1:8" ht="15">
      <c r="A18" s="78" t="s">
        <v>54</v>
      </c>
      <c r="B18" s="66">
        <v>1600</v>
      </c>
      <c r="C18" s="72">
        <v>1</v>
      </c>
      <c r="D18" s="72"/>
      <c r="E18" s="72"/>
      <c r="F18" s="72">
        <v>1</v>
      </c>
      <c r="G18" s="72"/>
      <c r="H18" s="69">
        <f t="shared" si="0"/>
        <v>25.6</v>
      </c>
    </row>
    <row r="19" spans="1:8" ht="15">
      <c r="A19" s="78" t="s">
        <v>55</v>
      </c>
      <c r="B19" s="66">
        <v>900</v>
      </c>
      <c r="C19" s="72">
        <v>1</v>
      </c>
      <c r="D19" s="72"/>
      <c r="E19" s="72">
        <v>10</v>
      </c>
      <c r="F19" s="72"/>
      <c r="G19" s="72"/>
      <c r="H19" s="69">
        <f t="shared" si="0"/>
        <v>18</v>
      </c>
    </row>
    <row r="20" spans="1:8" ht="15">
      <c r="A20" s="78" t="s">
        <v>56</v>
      </c>
      <c r="B20" s="66">
        <v>180</v>
      </c>
      <c r="C20" s="72">
        <v>1</v>
      </c>
      <c r="D20" s="72"/>
      <c r="E20" s="72"/>
      <c r="F20" s="72"/>
      <c r="G20" s="72">
        <v>3</v>
      </c>
      <c r="H20" s="69">
        <f t="shared" si="0"/>
        <v>0.144</v>
      </c>
    </row>
    <row r="21" spans="1:8" ht="30">
      <c r="A21" s="78" t="s">
        <v>57</v>
      </c>
      <c r="B21" s="66">
        <v>41</v>
      </c>
      <c r="C21" s="72">
        <v>1</v>
      </c>
      <c r="D21" s="72">
        <v>2</v>
      </c>
      <c r="E21" s="72"/>
      <c r="F21" s="72"/>
      <c r="G21" s="72"/>
      <c r="H21" s="69">
        <f t="shared" si="0"/>
        <v>9.84</v>
      </c>
    </row>
    <row r="22" spans="1:8" ht="30">
      <c r="A22" s="78" t="s">
        <v>58</v>
      </c>
      <c r="B22" s="66">
        <v>8</v>
      </c>
      <c r="C22" s="72">
        <v>1</v>
      </c>
      <c r="D22" s="72">
        <v>22</v>
      </c>
      <c r="E22" s="72"/>
      <c r="F22" s="72"/>
      <c r="G22" s="72"/>
      <c r="H22" s="69">
        <f t="shared" si="0"/>
        <v>21.119999999999997</v>
      </c>
    </row>
    <row r="23" spans="1:8" ht="15">
      <c r="A23" s="78" t="s">
        <v>59</v>
      </c>
      <c r="B23" s="66">
        <v>33</v>
      </c>
      <c r="C23" s="72">
        <v>1</v>
      </c>
      <c r="D23" s="72"/>
      <c r="E23" s="72"/>
      <c r="F23" s="72">
        <v>2</v>
      </c>
      <c r="G23" s="72"/>
      <c r="H23" s="69">
        <f t="shared" si="0"/>
        <v>1.056</v>
      </c>
    </row>
    <row r="24" spans="1:8" ht="15">
      <c r="A24" s="78" t="s">
        <v>60</v>
      </c>
      <c r="B24" s="66">
        <v>8</v>
      </c>
      <c r="C24" s="72">
        <v>1</v>
      </c>
      <c r="D24" s="72"/>
      <c r="E24" s="72"/>
      <c r="F24" s="72">
        <v>166</v>
      </c>
      <c r="G24" s="72"/>
      <c r="H24" s="69">
        <f t="shared" si="0"/>
        <v>21.248</v>
      </c>
    </row>
    <row r="25" spans="1:8" ht="15">
      <c r="A25" s="78" t="s">
        <v>61</v>
      </c>
      <c r="B25" s="66">
        <v>30</v>
      </c>
      <c r="C25" s="72">
        <v>1</v>
      </c>
      <c r="D25" s="72"/>
      <c r="E25" s="72"/>
      <c r="F25" s="72">
        <v>2</v>
      </c>
      <c r="G25" s="72"/>
      <c r="H25" s="69">
        <f t="shared" si="0"/>
        <v>0.96</v>
      </c>
    </row>
    <row r="26" spans="1:8" ht="30">
      <c r="A26" s="78" t="s">
        <v>62</v>
      </c>
      <c r="B26" s="66">
        <v>8</v>
      </c>
      <c r="C26" s="72">
        <v>1</v>
      </c>
      <c r="D26" s="72"/>
      <c r="E26" s="72"/>
      <c r="F26" s="72">
        <v>166</v>
      </c>
      <c r="G26" s="72"/>
      <c r="H26" s="69">
        <f t="shared" si="0"/>
        <v>21.248</v>
      </c>
    </row>
    <row r="27" spans="1:8" ht="15">
      <c r="A27" s="78" t="s">
        <v>63</v>
      </c>
      <c r="B27" s="66">
        <v>350</v>
      </c>
      <c r="C27" s="72">
        <v>1</v>
      </c>
      <c r="D27" s="72">
        <v>1</v>
      </c>
      <c r="E27" s="72"/>
      <c r="F27" s="72"/>
      <c r="G27" s="72"/>
      <c r="H27" s="69">
        <f t="shared" si="0"/>
        <v>42</v>
      </c>
    </row>
    <row r="28" spans="1:8" ht="30">
      <c r="A28" s="78" t="s">
        <v>64</v>
      </c>
      <c r="B28" s="66">
        <v>3</v>
      </c>
      <c r="C28" s="72"/>
      <c r="D28" s="72"/>
      <c r="E28" s="72"/>
      <c r="F28" s="72"/>
      <c r="G28" s="72"/>
      <c r="H28" s="69">
        <f t="shared" si="0"/>
        <v>0</v>
      </c>
    </row>
    <row r="29" spans="1:8" ht="45">
      <c r="A29" s="78" t="s">
        <v>65</v>
      </c>
      <c r="B29" s="66">
        <v>15</v>
      </c>
      <c r="C29" s="72">
        <v>1</v>
      </c>
      <c r="D29" s="72">
        <v>1</v>
      </c>
      <c r="E29" s="72"/>
      <c r="F29" s="72"/>
      <c r="G29" s="72"/>
      <c r="H29" s="69">
        <f t="shared" si="0"/>
        <v>1.7999999999999998</v>
      </c>
    </row>
    <row r="30" spans="1:8" ht="30">
      <c r="A30" s="78" t="s">
        <v>66</v>
      </c>
      <c r="B30" s="66">
        <v>800</v>
      </c>
      <c r="C30" s="72">
        <v>1</v>
      </c>
      <c r="D30" s="72"/>
      <c r="E30" s="72">
        <v>5</v>
      </c>
      <c r="F30" s="72"/>
      <c r="G30" s="72"/>
      <c r="H30" s="69">
        <f t="shared" si="0"/>
        <v>8</v>
      </c>
    </row>
    <row r="31" spans="1:8" ht="30">
      <c r="A31" s="78" t="s">
        <v>66</v>
      </c>
      <c r="B31" s="66">
        <v>360</v>
      </c>
      <c r="C31" s="72"/>
      <c r="D31" s="72"/>
      <c r="E31" s="72"/>
      <c r="F31" s="72"/>
      <c r="G31" s="72"/>
      <c r="H31" s="69">
        <f t="shared" si="0"/>
        <v>0</v>
      </c>
    </row>
    <row r="32" spans="1:8" ht="15" customHeight="1">
      <c r="A32" s="95" t="s">
        <v>67</v>
      </c>
      <c r="B32" s="116" t="s">
        <v>33</v>
      </c>
      <c r="C32" s="115"/>
      <c r="D32" s="103" t="s">
        <v>68</v>
      </c>
      <c r="E32" s="104"/>
      <c r="F32" s="103" t="s">
        <v>69</v>
      </c>
      <c r="G32" s="104"/>
      <c r="H32" s="102" t="s">
        <v>37</v>
      </c>
    </row>
    <row r="33" spans="1:8" ht="38.25" customHeight="1">
      <c r="A33" s="95"/>
      <c r="B33" s="94"/>
      <c r="C33" s="115"/>
      <c r="D33" s="105"/>
      <c r="E33" s="106"/>
      <c r="F33" s="105"/>
      <c r="G33" s="106"/>
      <c r="H33" s="101"/>
    </row>
    <row r="34" spans="1:8" ht="30">
      <c r="A34" s="78" t="s">
        <v>70</v>
      </c>
      <c r="B34" s="80">
        <v>2700</v>
      </c>
      <c r="C34" s="81">
        <v>1</v>
      </c>
      <c r="D34" s="109"/>
      <c r="E34" s="110"/>
      <c r="F34" s="109">
        <v>3</v>
      </c>
      <c r="G34" s="110"/>
      <c r="H34" s="82">
        <f>C34*D34*3.23*120+C34*F34*3.23*16</f>
        <v>155.04</v>
      </c>
    </row>
    <row r="35" spans="1:8" ht="30">
      <c r="A35" s="78" t="s">
        <v>71</v>
      </c>
      <c r="B35" s="80">
        <v>2700</v>
      </c>
      <c r="C35" s="81">
        <v>1</v>
      </c>
      <c r="D35" s="109"/>
      <c r="E35" s="110"/>
      <c r="F35" s="109">
        <v>1</v>
      </c>
      <c r="G35" s="110"/>
      <c r="H35" s="82">
        <f>C35*D35*2.25*120+C35*F35*2.25*16</f>
        <v>36</v>
      </c>
    </row>
    <row r="36" spans="1:8" ht="35.25" customHeight="1">
      <c r="A36" s="95" t="s">
        <v>72</v>
      </c>
      <c r="B36" s="93" t="s">
        <v>33</v>
      </c>
      <c r="C36" s="115"/>
      <c r="D36" s="113" t="s">
        <v>35</v>
      </c>
      <c r="E36" s="114"/>
      <c r="F36" s="113" t="s">
        <v>36</v>
      </c>
      <c r="G36" s="114"/>
      <c r="H36" s="100" t="s">
        <v>37</v>
      </c>
    </row>
    <row r="37" spans="1:8" ht="24.75" customHeight="1">
      <c r="A37" s="95"/>
      <c r="B37" s="94"/>
      <c r="C37" s="115"/>
      <c r="D37" s="64" t="s">
        <v>38</v>
      </c>
      <c r="E37" s="64" t="s">
        <v>39</v>
      </c>
      <c r="F37" s="64" t="s">
        <v>38</v>
      </c>
      <c r="G37" s="64" t="s">
        <v>39</v>
      </c>
      <c r="H37" s="101"/>
    </row>
    <row r="38" spans="1:8" ht="30">
      <c r="A38" s="78" t="s">
        <v>73</v>
      </c>
      <c r="B38" s="83">
        <v>2000</v>
      </c>
      <c r="C38" s="81"/>
      <c r="D38" s="84"/>
      <c r="E38" s="84"/>
      <c r="F38" s="84"/>
      <c r="G38" s="84"/>
      <c r="H38" s="69">
        <f>C38*(D38+E38/60)*0.33*120+C38*(F38+G38/60)*0.33*16</f>
        <v>0</v>
      </c>
    </row>
    <row r="39" spans="1:8" ht="30">
      <c r="A39" s="78" t="s">
        <v>74</v>
      </c>
      <c r="B39" s="83">
        <v>4000</v>
      </c>
      <c r="C39" s="81">
        <v>1</v>
      </c>
      <c r="D39" s="84"/>
      <c r="E39" s="84">
        <v>20</v>
      </c>
      <c r="F39" s="84"/>
      <c r="G39" s="84"/>
      <c r="H39" s="69">
        <f>C39*(D39+E39/60)*2.6*120+C39*(F39+G39/60)*2.6*16</f>
        <v>104</v>
      </c>
    </row>
    <row r="40" spans="1:8" ht="30">
      <c r="A40" s="78" t="s">
        <v>75</v>
      </c>
      <c r="B40" s="83">
        <v>90</v>
      </c>
      <c r="C40" s="81"/>
      <c r="D40" s="117"/>
      <c r="E40" s="117"/>
      <c r="F40" s="117"/>
      <c r="G40" s="117"/>
      <c r="H40" s="82">
        <f>C40*0.3*120</f>
        <v>0</v>
      </c>
    </row>
    <row r="41" spans="1:8" ht="45">
      <c r="A41" s="78" t="s">
        <v>76</v>
      </c>
      <c r="B41" s="83">
        <v>90</v>
      </c>
      <c r="C41" s="81">
        <v>1</v>
      </c>
      <c r="D41" s="117"/>
      <c r="E41" s="117"/>
      <c r="F41" s="117"/>
      <c r="G41" s="117"/>
      <c r="H41" s="82">
        <f>C41*0.5*120</f>
        <v>60</v>
      </c>
    </row>
    <row r="42" spans="1:8" ht="30">
      <c r="A42" s="78" t="s">
        <v>77</v>
      </c>
      <c r="B42" s="83">
        <v>110</v>
      </c>
      <c r="C42" s="81"/>
      <c r="D42" s="117"/>
      <c r="E42" s="117"/>
      <c r="F42" s="117"/>
      <c r="G42" s="117"/>
      <c r="H42" s="82">
        <f>C42*1.05*120</f>
        <v>0</v>
      </c>
    </row>
    <row r="43" spans="1:8" ht="15" customHeight="1">
      <c r="A43" s="95" t="s">
        <v>72</v>
      </c>
      <c r="B43" s="93" t="s">
        <v>33</v>
      </c>
      <c r="C43" s="115"/>
      <c r="D43" s="118" t="s">
        <v>78</v>
      </c>
      <c r="E43" s="119"/>
      <c r="F43" s="118" t="s">
        <v>79</v>
      </c>
      <c r="G43" s="119"/>
      <c r="H43" s="100" t="s">
        <v>37</v>
      </c>
    </row>
    <row r="44" spans="1:8" ht="15" customHeight="1">
      <c r="A44" s="95"/>
      <c r="B44" s="94"/>
      <c r="C44" s="115"/>
      <c r="D44" s="120"/>
      <c r="E44" s="121"/>
      <c r="F44" s="120"/>
      <c r="G44" s="121"/>
      <c r="H44" s="101"/>
    </row>
    <row r="45" spans="1:10" ht="30">
      <c r="A45" s="78" t="s">
        <v>80</v>
      </c>
      <c r="B45" s="66">
        <v>2800</v>
      </c>
      <c r="C45" s="81"/>
      <c r="D45" s="109"/>
      <c r="E45" s="110"/>
      <c r="F45" s="109"/>
      <c r="G45" s="110"/>
      <c r="H45" s="82">
        <f>C45*D45*1.8*120+C45*F45*1.8*16</f>
        <v>0</v>
      </c>
      <c r="J45" s="85"/>
    </row>
    <row r="46" spans="1:10" ht="30">
      <c r="A46" s="78" t="s">
        <v>81</v>
      </c>
      <c r="B46" s="66">
        <v>2800</v>
      </c>
      <c r="C46" s="81">
        <v>1</v>
      </c>
      <c r="D46" s="109"/>
      <c r="E46" s="110"/>
      <c r="F46" s="109">
        <v>2</v>
      </c>
      <c r="G46" s="110"/>
      <c r="H46" s="82">
        <f>C46*D46*0.5*120+C46*F46*0.5*16</f>
        <v>16</v>
      </c>
      <c r="J46" s="85"/>
    </row>
    <row r="47" spans="1:10" ht="30">
      <c r="A47" s="78" t="s">
        <v>82</v>
      </c>
      <c r="B47" s="66">
        <v>2800</v>
      </c>
      <c r="C47" s="81">
        <v>1</v>
      </c>
      <c r="D47" s="109"/>
      <c r="E47" s="110"/>
      <c r="F47" s="109">
        <v>2</v>
      </c>
      <c r="G47" s="110"/>
      <c r="H47" s="82">
        <f>C47*D47*1.4*120+C47*F47*1.4*16</f>
        <v>44.8</v>
      </c>
      <c r="J47" s="85"/>
    </row>
    <row r="48" spans="1:10" ht="45">
      <c r="A48" s="78" t="s">
        <v>83</v>
      </c>
      <c r="B48" s="86">
        <v>3200</v>
      </c>
      <c r="C48" s="81">
        <v>1</v>
      </c>
      <c r="D48" s="109">
        <v>1</v>
      </c>
      <c r="E48" s="110"/>
      <c r="F48" s="109"/>
      <c r="G48" s="110"/>
      <c r="H48" s="82">
        <f>C48*D48*1.6*120+C48*F48*1.6*16</f>
        <v>192</v>
      </c>
      <c r="I48" s="85"/>
      <c r="J48" s="85"/>
    </row>
    <row r="49" spans="1:10" ht="45">
      <c r="A49" s="78" t="s">
        <v>84</v>
      </c>
      <c r="B49" s="86">
        <v>3200</v>
      </c>
      <c r="C49" s="81"/>
      <c r="D49" s="109"/>
      <c r="E49" s="110"/>
      <c r="F49" s="109"/>
      <c r="G49" s="110"/>
      <c r="H49" s="82">
        <f>C49*D49*1.3*120+C49*F49*1.3*16</f>
        <v>0</v>
      </c>
      <c r="I49" s="85"/>
      <c r="J49" s="85"/>
    </row>
    <row r="50" spans="1:10" ht="45">
      <c r="A50" s="78" t="s">
        <v>85</v>
      </c>
      <c r="B50" s="86">
        <v>3200</v>
      </c>
      <c r="C50" s="81"/>
      <c r="D50" s="109"/>
      <c r="E50" s="110"/>
      <c r="F50" s="109"/>
      <c r="G50" s="110"/>
      <c r="H50" s="82">
        <f>C50*D50*0.5*120+C50*F50*0.5*16</f>
        <v>0</v>
      </c>
      <c r="I50" s="85"/>
      <c r="J50" s="85"/>
    </row>
    <row r="51" spans="1:8" ht="35.25" customHeight="1">
      <c r="A51" s="122" t="s">
        <v>86</v>
      </c>
      <c r="B51" s="123"/>
      <c r="C51" s="123"/>
      <c r="D51" s="123"/>
      <c r="E51" s="123"/>
      <c r="F51" s="123"/>
      <c r="G51" s="124"/>
      <c r="H51" s="87">
        <f>SUM(H45:H50,H38:H42,H34:H35,H3:H31)</f>
        <v>2584.256</v>
      </c>
    </row>
  </sheetData>
  <mergeCells count="55">
    <mergeCell ref="H43:H44"/>
    <mergeCell ref="D48:E48"/>
    <mergeCell ref="F48:G48"/>
    <mergeCell ref="A51:G51"/>
    <mergeCell ref="D49:E49"/>
    <mergeCell ref="F49:G49"/>
    <mergeCell ref="D50:E50"/>
    <mergeCell ref="F50:G50"/>
    <mergeCell ref="D47:E47"/>
    <mergeCell ref="F47:G47"/>
    <mergeCell ref="A43:A44"/>
    <mergeCell ref="B43:B44"/>
    <mergeCell ref="C43:C44"/>
    <mergeCell ref="D43:E44"/>
    <mergeCell ref="D45:E45"/>
    <mergeCell ref="F45:G45"/>
    <mergeCell ref="D46:E46"/>
    <mergeCell ref="F46:G46"/>
    <mergeCell ref="D42:E42"/>
    <mergeCell ref="F42:G42"/>
    <mergeCell ref="F43:G44"/>
    <mergeCell ref="D40:E40"/>
    <mergeCell ref="F40:G40"/>
    <mergeCell ref="D41:E41"/>
    <mergeCell ref="F41:G41"/>
    <mergeCell ref="D36:E36"/>
    <mergeCell ref="F36:G36"/>
    <mergeCell ref="C36:C37"/>
    <mergeCell ref="A32:A33"/>
    <mergeCell ref="B32:B33"/>
    <mergeCell ref="C32:C33"/>
    <mergeCell ref="D32:E33"/>
    <mergeCell ref="D34:E34"/>
    <mergeCell ref="D35:E35"/>
    <mergeCell ref="A36:A37"/>
    <mergeCell ref="H1:H2"/>
    <mergeCell ref="H6:H7"/>
    <mergeCell ref="D1:E1"/>
    <mergeCell ref="F1:G1"/>
    <mergeCell ref="E6:E7"/>
    <mergeCell ref="G6:G7"/>
    <mergeCell ref="D6:D7"/>
    <mergeCell ref="H36:H37"/>
    <mergeCell ref="H32:H33"/>
    <mergeCell ref="F32:G33"/>
    <mergeCell ref="F6:F7"/>
    <mergeCell ref="F34:G34"/>
    <mergeCell ref="F35:G35"/>
    <mergeCell ref="B36:B37"/>
    <mergeCell ref="A1:A2"/>
    <mergeCell ref="C1:C2"/>
    <mergeCell ref="B1:B2"/>
    <mergeCell ref="A6:A7"/>
    <mergeCell ref="B6:B7"/>
    <mergeCell ref="C6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9">
      <selection activeCell="E20" sqref="E20"/>
    </sheetView>
  </sheetViews>
  <sheetFormatPr defaultColWidth="9.00390625" defaultRowHeight="12.75"/>
  <cols>
    <col min="1" max="1" width="43.75390625" style="2" customWidth="1"/>
    <col min="2" max="2" width="9.875" style="0" customWidth="1"/>
    <col min="3" max="3" width="3.875" style="0" customWidth="1"/>
    <col min="4" max="4" width="74.25390625" style="0" customWidth="1"/>
  </cols>
  <sheetData>
    <row r="1" spans="1:3" ht="19.5" customHeight="1">
      <c r="A1" s="40" t="s">
        <v>4</v>
      </c>
      <c r="B1" s="41"/>
      <c r="C1" s="1"/>
    </row>
    <row r="2" spans="1:3" ht="19.5" customHeight="1">
      <c r="A2" s="42" t="s">
        <v>30</v>
      </c>
      <c r="B2" s="43"/>
      <c r="C2" s="1"/>
    </row>
    <row r="3" spans="1:3" ht="19.5" customHeight="1">
      <c r="A3" s="42" t="s">
        <v>18</v>
      </c>
      <c r="B3" s="43"/>
      <c r="C3" s="1"/>
    </row>
    <row r="4" spans="1:3" ht="19.5" customHeight="1">
      <c r="A4" s="42" t="s">
        <v>19</v>
      </c>
      <c r="B4" s="43"/>
      <c r="C4" s="1"/>
    </row>
    <row r="5" spans="1:3" ht="19.5" customHeight="1">
      <c r="A5" s="42" t="s">
        <v>20</v>
      </c>
      <c r="B5" s="43"/>
      <c r="C5" s="1"/>
    </row>
    <row r="6" spans="1:3" ht="19.5" customHeight="1">
      <c r="A6" s="42" t="s">
        <v>21</v>
      </c>
      <c r="B6" s="43"/>
      <c r="C6" s="1"/>
    </row>
    <row r="7" spans="1:3" ht="19.5" customHeight="1">
      <c r="A7" s="42" t="s">
        <v>28</v>
      </c>
      <c r="B7" s="43"/>
      <c r="C7" s="1"/>
    </row>
    <row r="8" spans="1:3" ht="19.5" customHeight="1" thickBot="1">
      <c r="A8" s="44" t="s">
        <v>29</v>
      </c>
      <c r="B8" s="45"/>
      <c r="C8" s="1"/>
    </row>
    <row r="9" spans="1:3" ht="15.75" customHeight="1">
      <c r="A9" s="88"/>
      <c r="B9" s="89"/>
      <c r="C9" s="1"/>
    </row>
    <row r="10" spans="1:3" ht="15.75" customHeight="1">
      <c r="A10" s="88"/>
      <c r="B10" s="89"/>
      <c r="C10" s="1"/>
    </row>
    <row r="11" spans="1:3" ht="15.75" customHeight="1">
      <c r="A11" s="88"/>
      <c r="B11" s="89"/>
      <c r="C11" s="1"/>
    </row>
    <row r="12" spans="1:3" ht="15" customHeight="1">
      <c r="A12" s="88"/>
      <c r="B12" s="89"/>
      <c r="C12" s="1"/>
    </row>
    <row r="13" spans="2:3" ht="12.75">
      <c r="B13" s="3"/>
      <c r="C13" s="1"/>
    </row>
    <row r="14" spans="1:5" ht="12.75">
      <c r="A14" s="129" t="s">
        <v>87</v>
      </c>
      <c r="B14" s="130"/>
      <c r="D14" s="131" t="s">
        <v>88</v>
      </c>
      <c r="E14" s="131"/>
    </row>
    <row r="16" spans="1:5" ht="15.75">
      <c r="A16" s="132" t="s">
        <v>2</v>
      </c>
      <c r="B16" s="133"/>
      <c r="D16" s="132" t="s">
        <v>2</v>
      </c>
      <c r="E16" s="133"/>
    </row>
    <row r="17" spans="1:5" ht="9" customHeight="1">
      <c r="A17" s="9"/>
      <c r="B17" s="9"/>
      <c r="D17" s="9"/>
      <c r="E17" s="9"/>
    </row>
    <row r="18" spans="1:5" ht="18.75" customHeight="1">
      <c r="A18" s="5" t="s">
        <v>3</v>
      </c>
      <c r="B18" s="6"/>
      <c r="D18" s="125" t="s">
        <v>9</v>
      </c>
      <c r="E18" s="126"/>
    </row>
    <row r="19" spans="1:5" ht="15" customHeight="1">
      <c r="A19" s="28" t="s">
        <v>5</v>
      </c>
      <c r="B19" s="8"/>
      <c r="D19" s="50" t="s">
        <v>25</v>
      </c>
      <c r="E19" s="8"/>
    </row>
    <row r="20" spans="1:5" ht="15" customHeight="1">
      <c r="A20" s="90"/>
      <c r="B20" s="91"/>
      <c r="D20" s="50" t="s">
        <v>26</v>
      </c>
      <c r="E20" s="8"/>
    </row>
    <row r="21" spans="1:5" ht="15" customHeight="1">
      <c r="A21" s="24"/>
      <c r="B21" s="48"/>
      <c r="D21" s="51"/>
      <c r="E21" s="48"/>
    </row>
    <row r="22" spans="1:5" ht="15" customHeight="1">
      <c r="A22" s="24"/>
      <c r="B22" s="48"/>
      <c r="D22" s="127" t="s">
        <v>10</v>
      </c>
      <c r="E22" s="128"/>
    </row>
    <row r="23" spans="1:5" ht="15" customHeight="1">
      <c r="A23" s="90"/>
      <c r="B23" s="92"/>
      <c r="D23" s="50" t="s">
        <v>27</v>
      </c>
      <c r="E23" s="8"/>
    </row>
    <row r="24" spans="1:5" ht="15" customHeight="1">
      <c r="A24" s="29"/>
      <c r="B24" s="30"/>
      <c r="D24" s="50"/>
      <c r="E24" s="8"/>
    </row>
    <row r="25" spans="1:5" ht="12.75">
      <c r="A25" s="7"/>
      <c r="B25" s="49"/>
      <c r="D25" s="52" t="s">
        <v>11</v>
      </c>
      <c r="E25" s="23"/>
    </row>
    <row r="26" spans="1:5" ht="12.75">
      <c r="A26" s="7"/>
      <c r="B26" s="49"/>
      <c r="D26" s="53"/>
      <c r="E26" s="54"/>
    </row>
    <row r="27" spans="1:5" ht="12.75">
      <c r="A27" s="22" t="s">
        <v>6</v>
      </c>
      <c r="B27" s="31"/>
      <c r="D27" s="55"/>
      <c r="E27" s="34"/>
    </row>
    <row r="28" spans="1:5" ht="12.75">
      <c r="A28" s="11" t="s">
        <v>7</v>
      </c>
      <c r="B28" s="32"/>
      <c r="D28" s="56" t="s">
        <v>13</v>
      </c>
      <c r="E28" s="57"/>
    </row>
    <row r="29" spans="1:5" ht="12.75">
      <c r="A29" s="11"/>
      <c r="B29" s="32"/>
      <c r="D29" s="58" t="s">
        <v>17</v>
      </c>
      <c r="E29" s="37"/>
    </row>
    <row r="30" spans="1:5" ht="12.75">
      <c r="A30" s="22" t="s">
        <v>8</v>
      </c>
      <c r="B30" s="19"/>
      <c r="D30" s="55"/>
      <c r="E30" s="37"/>
    </row>
    <row r="31" spans="1:5" ht="12.75">
      <c r="A31" s="46"/>
      <c r="B31" s="33"/>
      <c r="D31" s="56" t="s">
        <v>16</v>
      </c>
      <c r="E31" s="37"/>
    </row>
    <row r="32" spans="1:5" ht="12.75">
      <c r="A32" s="46"/>
      <c r="B32" s="33"/>
      <c r="D32" s="58" t="s">
        <v>90</v>
      </c>
      <c r="E32" s="34"/>
    </row>
    <row r="33" spans="1:5" ht="12.75">
      <c r="A33" s="46"/>
      <c r="B33" s="33"/>
      <c r="D33" s="59"/>
      <c r="E33" s="57"/>
    </row>
    <row r="34" spans="4:5" ht="12.75">
      <c r="D34" s="60" t="s">
        <v>14</v>
      </c>
      <c r="E34" s="38"/>
    </row>
    <row r="35" spans="4:5" ht="24.75" customHeight="1">
      <c r="D35" s="55"/>
      <c r="E35" s="57"/>
    </row>
    <row r="36" spans="4:5" ht="18">
      <c r="D36" s="61" t="s">
        <v>15</v>
      </c>
      <c r="E36" s="18"/>
    </row>
    <row r="37" ht="18.75" customHeight="1"/>
  </sheetData>
  <mergeCells count="6">
    <mergeCell ref="D18:E18"/>
    <mergeCell ref="D22:E22"/>
    <mergeCell ref="A14:B14"/>
    <mergeCell ref="D14:E14"/>
    <mergeCell ref="A16:B16"/>
    <mergeCell ref="D16:E16"/>
  </mergeCells>
  <printOptions/>
  <pageMargins left="0.75" right="0.75" top="0.75" bottom="0.75" header="0.5" footer="0.5"/>
  <pageSetup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40.375" style="2" customWidth="1"/>
    <col min="2" max="2" width="9.875" style="0" customWidth="1"/>
    <col min="3" max="3" width="6.875" style="0" customWidth="1"/>
    <col min="4" max="4" width="55.125" style="0" customWidth="1"/>
    <col min="5" max="5" width="10.875" style="0" customWidth="1"/>
  </cols>
  <sheetData>
    <row r="1" spans="1:3" ht="17.25" customHeight="1">
      <c r="A1" s="47" t="s">
        <v>1</v>
      </c>
      <c r="B1" s="41">
        <v>1</v>
      </c>
      <c r="C1" s="1"/>
    </row>
    <row r="2" spans="1:3" ht="17.25" customHeight="1">
      <c r="A2" s="42" t="s">
        <v>0</v>
      </c>
      <c r="B2" s="43">
        <v>121</v>
      </c>
      <c r="C2" s="1"/>
    </row>
    <row r="3" spans="1:3" ht="19.5" customHeight="1">
      <c r="A3" s="42" t="s">
        <v>4</v>
      </c>
      <c r="B3" s="43">
        <v>873</v>
      </c>
      <c r="C3" s="1"/>
    </row>
    <row r="4" spans="1:3" ht="19.5" customHeight="1">
      <c r="A4" s="42" t="s">
        <v>30</v>
      </c>
      <c r="B4" s="43">
        <v>62</v>
      </c>
      <c r="C4" s="1"/>
    </row>
    <row r="5" spans="1:3" ht="19.5" customHeight="1">
      <c r="A5" s="42" t="s">
        <v>18</v>
      </c>
      <c r="B5" s="43">
        <v>1.22</v>
      </c>
      <c r="C5" s="1"/>
    </row>
    <row r="6" spans="1:3" ht="19.5" customHeight="1">
      <c r="A6" s="42" t="s">
        <v>19</v>
      </c>
      <c r="B6" s="43">
        <v>0.09</v>
      </c>
      <c r="C6" s="1"/>
    </row>
    <row r="7" spans="1:3" ht="19.5" customHeight="1">
      <c r="A7" s="42" t="s">
        <v>20</v>
      </c>
      <c r="B7" s="43">
        <v>352</v>
      </c>
      <c r="C7" s="1"/>
    </row>
    <row r="8" spans="1:3" ht="19.5" customHeight="1">
      <c r="A8" s="42" t="s">
        <v>21</v>
      </c>
      <c r="B8" s="43">
        <v>0.6</v>
      </c>
      <c r="C8" s="1"/>
    </row>
    <row r="9" spans="1:3" ht="19.5" customHeight="1">
      <c r="A9" s="42" t="s">
        <v>31</v>
      </c>
      <c r="B9" s="43">
        <v>0.00035</v>
      </c>
      <c r="C9" s="1"/>
    </row>
    <row r="10" spans="1:3" ht="19.5" customHeight="1" thickBot="1">
      <c r="A10" s="44" t="s">
        <v>29</v>
      </c>
      <c r="B10" s="45">
        <v>0.0008</v>
      </c>
      <c r="C10" s="1"/>
    </row>
    <row r="11" spans="2:3" ht="12.75">
      <c r="B11" s="3"/>
      <c r="C11" s="1"/>
    </row>
    <row r="12" spans="1:5" ht="12.75">
      <c r="A12" s="129" t="s">
        <v>87</v>
      </c>
      <c r="B12" s="130"/>
      <c r="D12" s="131" t="s">
        <v>88</v>
      </c>
      <c r="E12" s="131"/>
    </row>
    <row r="14" spans="1:5" ht="15.75">
      <c r="A14" s="132" t="s">
        <v>2</v>
      </c>
      <c r="B14" s="133"/>
      <c r="D14" s="132" t="s">
        <v>2</v>
      </c>
      <c r="E14" s="133"/>
    </row>
    <row r="15" spans="1:5" ht="9" customHeight="1">
      <c r="A15" s="9"/>
      <c r="B15" s="9"/>
      <c r="D15" s="9"/>
      <c r="E15" s="9"/>
    </row>
    <row r="16" spans="1:5" ht="18.75" customHeight="1">
      <c r="A16" s="5" t="s">
        <v>3</v>
      </c>
      <c r="B16" s="6">
        <f>ROUND(IF(B1=1,IF(B3&lt;=800,1.92*B2/120,IF(B3&lt;=1600,4.94*B2/120,IF(B3&lt;=2000,8.48*B2/120,29.64*B2/120))),IF(B3&lt;=800,5.82*B2/120,IF(B3&lt;=1600,11.22*B2/120,IF(B3&lt;=2000,23.86*B2/120,44.66*B2/120)))),2)</f>
        <v>4.98</v>
      </c>
      <c r="D16" s="125" t="s">
        <v>9</v>
      </c>
      <c r="E16" s="126"/>
    </row>
    <row r="17" spans="1:5" ht="17.25" customHeight="1">
      <c r="A17" s="7" t="s">
        <v>5</v>
      </c>
      <c r="B17" s="8">
        <f>ROUND(IF(B3&lt;=800*B2/120,B3*0.06987,IF(B3&lt;=1600*B2/120,800*B2/120*0.06987+(B3-800*B2/120)*0.08904,IF(B3&lt;=2000*B2/120,800*B2/120*0.06987+800*B2/120*0.08904+(B3-1600*B2/120)*0.10929,800*B2/120*0.06987+800*B2/120*0.08904+400*B2/120*0.10929+(B3-2000*B2/120)*0.1448))),2)</f>
        <v>62.27</v>
      </c>
      <c r="D17" s="13" t="s">
        <v>22</v>
      </c>
      <c r="E17" s="8">
        <f>ROUND(B4*B5*B2/365,2)</f>
        <v>25.08</v>
      </c>
    </row>
    <row r="18" spans="1:5" ht="21" customHeight="1">
      <c r="A18" s="21" t="s">
        <v>6</v>
      </c>
      <c r="B18" s="20">
        <f>SUM(B16:B17)</f>
        <v>67.25</v>
      </c>
      <c r="D18" s="13" t="s">
        <v>23</v>
      </c>
      <c r="E18" s="8">
        <f>ROUND(B4*B6*B2/365,2)</f>
        <v>1.85</v>
      </c>
    </row>
    <row r="19" spans="1:5" ht="12.75">
      <c r="A19" s="62" t="str">
        <f>CONCATENATE("ΦΠΑ   ",B18+E31," x 6% = ")</f>
        <v>ΦΠΑ   67.95 x 6% = </v>
      </c>
      <c r="B19" s="32">
        <f>ROUND((B18+E31)*6/100,2)</f>
        <v>4.08</v>
      </c>
      <c r="D19" s="24"/>
      <c r="E19" s="25"/>
    </row>
    <row r="20" spans="1:5" ht="12.75">
      <c r="A20" s="11"/>
      <c r="B20" s="12"/>
      <c r="D20" s="134" t="s">
        <v>10</v>
      </c>
      <c r="E20" s="135"/>
    </row>
    <row r="21" spans="1:5" ht="27" customHeight="1">
      <c r="A21" s="22" t="s">
        <v>8</v>
      </c>
      <c r="B21" s="19">
        <f>B18+B19</f>
        <v>71.33</v>
      </c>
      <c r="D21" s="39" t="s">
        <v>89</v>
      </c>
      <c r="E21" s="8">
        <f>ROUND(B4*B7*B8*0.00035*B2/365,2)</f>
        <v>1.52</v>
      </c>
    </row>
    <row r="22" spans="1:6" ht="18.75" customHeight="1">
      <c r="A22" s="16"/>
      <c r="B22" s="15"/>
      <c r="D22" s="13"/>
      <c r="E22" s="8"/>
      <c r="F22">
        <f>""</f>
      </c>
    </row>
    <row r="23" spans="1:5" ht="12.75">
      <c r="A23" s="4"/>
      <c r="B23" s="10"/>
      <c r="D23" s="14" t="s">
        <v>11</v>
      </c>
      <c r="E23" s="23">
        <f>E17+E18+E21</f>
        <v>28.45</v>
      </c>
    </row>
    <row r="24" spans="1:5" ht="12.75">
      <c r="A24" s="4"/>
      <c r="B24" s="10"/>
      <c r="D24" s="26"/>
      <c r="E24" s="27"/>
    </row>
    <row r="25" spans="1:5" ht="12.75">
      <c r="A25" s="4"/>
      <c r="B25" s="10"/>
      <c r="D25" s="134" t="s">
        <v>12</v>
      </c>
      <c r="E25" s="135"/>
    </row>
    <row r="26" spans="1:5" ht="25.5">
      <c r="A26" s="4"/>
      <c r="B26" s="10"/>
      <c r="D26" s="13" t="s">
        <v>24</v>
      </c>
      <c r="E26" s="8">
        <f>ROUND(38.88*B2/365,2)</f>
        <v>12.89</v>
      </c>
    </row>
    <row r="27" spans="1:5" ht="12.75">
      <c r="A27" s="4"/>
      <c r="B27" s="10"/>
      <c r="D27" s="26"/>
      <c r="E27" s="27"/>
    </row>
    <row r="28" spans="4:5" ht="12.75">
      <c r="D28" s="14" t="s">
        <v>13</v>
      </c>
      <c r="E28" s="23">
        <f>E26</f>
        <v>12.89</v>
      </c>
    </row>
    <row r="29" spans="4:5" ht="12.75">
      <c r="D29" s="14"/>
      <c r="E29" s="23"/>
    </row>
    <row r="30" spans="4:5" ht="12.75">
      <c r="D30" s="35" t="s">
        <v>16</v>
      </c>
      <c r="E30" s="23"/>
    </row>
    <row r="31" spans="4:5" ht="12.75">
      <c r="D31" s="36" t="str">
        <f>CONCATENATE(B3," x ",B10," = ")</f>
        <v>873 x 0.0008 = </v>
      </c>
      <c r="E31" s="8">
        <f>ROUND(B3*0.0008,2)</f>
        <v>0.7</v>
      </c>
    </row>
    <row r="32" spans="4:5" ht="12.75">
      <c r="D32" s="26"/>
      <c r="E32" s="27"/>
    </row>
    <row r="33" spans="4:5" ht="24.75" customHeight="1">
      <c r="D33" s="22" t="s">
        <v>14</v>
      </c>
      <c r="E33" s="19">
        <f>E23+E28+E31</f>
        <v>42.040000000000006</v>
      </c>
    </row>
    <row r="35" spans="4:5" ht="18.75" customHeight="1">
      <c r="D35" s="17" t="s">
        <v>15</v>
      </c>
      <c r="E35" s="18">
        <f>B21+E33</f>
        <v>113.37</v>
      </c>
    </row>
  </sheetData>
  <mergeCells count="7">
    <mergeCell ref="A12:B12"/>
    <mergeCell ref="D12:E12"/>
    <mergeCell ref="D25:E25"/>
    <mergeCell ref="A14:B14"/>
    <mergeCell ref="D14:E14"/>
    <mergeCell ref="D16:E16"/>
    <mergeCell ref="D20:E20"/>
  </mergeCells>
  <printOptions/>
  <pageMargins left="0.75" right="0.75" top="1" bottom="1" header="0.5" footer="0.5"/>
  <pageSetup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AcerUser</dc:creator>
  <cp:keywords/>
  <dc:description/>
  <cp:lastModifiedBy>madona</cp:lastModifiedBy>
  <cp:lastPrinted>2005-03-01T00:11:27Z</cp:lastPrinted>
  <dcterms:created xsi:type="dcterms:W3CDTF">2005-01-29T07:55:05Z</dcterms:created>
  <dcterms:modified xsi:type="dcterms:W3CDTF">2005-03-30T14:50:47Z</dcterms:modified>
  <cp:category/>
  <cp:version/>
  <cp:contentType/>
  <cp:contentStatus/>
</cp:coreProperties>
</file>